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ASA\2021\015 Kanalizace Těrlicko-Hradiště–TDI\04-ZLaDodatky\ZL10\"/>
    </mc:Choice>
  </mc:AlternateContent>
  <bookViews>
    <workbookView xWindow="0" yWindow="0" windowWidth="28800" windowHeight="12030"/>
  </bookViews>
  <sheets>
    <sheet name="ZL" sheetId="1" r:id="rId1"/>
  </sheets>
  <definedNames>
    <definedName name="_xlnm._FilterDatabase" localSheetId="0" hidden="1">ZL!$C$17:$K$64</definedName>
    <definedName name="_xlnm.Print_Titles" localSheetId="0">ZL!$17:$17</definedName>
    <definedName name="_xlnm.Print_Area" localSheetId="0">ZL!#REF!,ZL!#REF!,ZL!$C$6:$K$64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4" i="1" l="1"/>
  <c r="J73" i="1"/>
  <c r="J72" i="1"/>
  <c r="H26" i="1" l="1"/>
  <c r="H24" i="1" s="1"/>
  <c r="H22" i="1"/>
  <c r="H21" i="1" s="1"/>
  <c r="J21" i="1" s="1"/>
  <c r="H57" i="1"/>
  <c r="H56" i="1" s="1"/>
  <c r="J56" i="1" s="1"/>
  <c r="H55" i="1"/>
  <c r="H54" i="1" s="1"/>
  <c r="J54" i="1" s="1"/>
  <c r="J66" i="1"/>
  <c r="J63" i="1"/>
  <c r="J64" i="1"/>
  <c r="J59" i="1"/>
  <c r="H52" i="1"/>
  <c r="H50" i="1" s="1"/>
  <c r="J50" i="1" s="1"/>
  <c r="J49" i="1" s="1"/>
  <c r="H35" i="1"/>
  <c r="H37" i="1" s="1"/>
  <c r="J37" i="1" s="1"/>
  <c r="H34" i="1"/>
  <c r="J34" i="1" s="1"/>
  <c r="J47" i="1"/>
  <c r="J45" i="1"/>
  <c r="J43" i="1"/>
  <c r="J41" i="1"/>
  <c r="J39" i="1"/>
  <c r="J53" i="1" l="1"/>
  <c r="J38" i="1"/>
  <c r="H30" i="1"/>
  <c r="H29" i="1" s="1"/>
  <c r="H31" i="1" s="1"/>
  <c r="J65" i="1"/>
  <c r="J58" i="1" s="1"/>
  <c r="J35" i="1"/>
  <c r="H36" i="1"/>
  <c r="J36" i="1" s="1"/>
  <c r="H28" i="1"/>
  <c r="J24" i="1"/>
  <c r="H27" i="1"/>
  <c r="J27" i="1" s="1"/>
  <c r="H23" i="1"/>
  <c r="J23" i="1" s="1"/>
  <c r="J29" i="1" l="1"/>
  <c r="J28" i="1"/>
  <c r="J31" i="1"/>
  <c r="H32" i="1"/>
  <c r="J32" i="1" l="1"/>
  <c r="J33" i="1"/>
  <c r="J20" i="1" l="1"/>
  <c r="J19" i="1" s="1"/>
  <c r="J18" i="1" l="1"/>
  <c r="J69" i="1" s="1"/>
</calcChain>
</file>

<file path=xl/sharedStrings.xml><?xml version="1.0" encoding="utf-8"?>
<sst xmlns="http://schemas.openxmlformats.org/spreadsheetml/2006/main" count="241" uniqueCount="143">
  <si>
    <t>SOUPIS PRACÍ</t>
  </si>
  <si>
    <t>Stavba:</t>
  </si>
  <si>
    <r>
      <t>VÝSTAVBA KANALIZACE TĚRLICKO - HRADIŠTĚ</t>
    </r>
    <r>
      <rPr>
        <b/>
        <sz val="8"/>
        <color rgb="FFFF0000"/>
        <rFont val="Arial CE"/>
        <family val="2"/>
        <charset val="238"/>
      </rPr>
      <t>_</t>
    </r>
  </si>
  <si>
    <t>Objekt:</t>
  </si>
  <si>
    <t>Místo:</t>
  </si>
  <si>
    <t xml:space="preserve"> </t>
  </si>
  <si>
    <t>Datum:</t>
  </si>
  <si>
    <t>Zadavatel:</t>
  </si>
  <si>
    <t>Projektant:</t>
  </si>
  <si>
    <t>Bc. Ing. Věra Gřundělová,</t>
  </si>
  <si>
    <t>Uchazeč:</t>
  </si>
  <si>
    <t>Zpracovatel:</t>
  </si>
  <si>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</si>
  <si>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</si>
  <si>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</si>
  <si>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</si>
  <si>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</si>
  <si>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</si>
  <si>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</si>
  <si>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</si>
  <si>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Cenová soustava</t>
  </si>
  <si>
    <t/>
  </si>
  <si>
    <t>Náklady soupisu celkem</t>
  </si>
  <si>
    <t>D</t>
  </si>
  <si>
    <t>HSV</t>
  </si>
  <si>
    <t>Práce a dodávky HSV</t>
  </si>
  <si>
    <t>CELKEM</t>
  </si>
  <si>
    <t>SOD</t>
  </si>
  <si>
    <t>K</t>
  </si>
  <si>
    <t>PP</t>
  </si>
  <si>
    <t>P</t>
  </si>
  <si>
    <t>73</t>
  </si>
  <si>
    <t>VV</t>
  </si>
  <si>
    <t>71</t>
  </si>
  <si>
    <t>894812201</t>
  </si>
  <si>
    <t>Revizní a čistící šachta z PP šachtové dno DN 425/150 průtočné</t>
  </si>
  <si>
    <t>kus</t>
  </si>
  <si>
    <t>Revizní a čistící šachta z polypropylenu PP pro hladké trouby (např. systém KG) DN 425 šachtové dno (DN šachty / DN trubního vedení) DN 425/150 průtočné</t>
  </si>
  <si>
    <t>72</t>
  </si>
  <si>
    <t>894812232R</t>
  </si>
  <si>
    <t>Revizní a čistící šachta z PP DN 425 šachtová roura korugovaná</t>
  </si>
  <si>
    <t xml:space="preserve">Revizní a čistící šachta z polypropylenu PP pro hladké trouby DN 425 roura šachtová korugovaná </t>
  </si>
  <si>
    <t>894812242</t>
  </si>
  <si>
    <t>Revizní a čistící šachta z PP DN 425 šachtová roura teleskopická světlé hloubky 750 mm</t>
  </si>
  <si>
    <t>Revizní a čistící šachta z polypropylenu PP pro hladké trouby DN 425 roura šachtová korugovaná teleskopická (včetně těsnění) 750 mm</t>
  </si>
  <si>
    <t>74</t>
  </si>
  <si>
    <t>894812249</t>
  </si>
  <si>
    <t>Příplatek k rourám revizní a čistící šachty z PP DN 425 za uříznutí šachtové roury</t>
  </si>
  <si>
    <t>Revizní a čistící šachta z polypropylenu PP pro hladké trouby (např. systém KG) DN 425 roura šachtová korugovaná Příplatek k cenám 2231 - 2245 za uříznutí šachtové roury</t>
  </si>
  <si>
    <t>75</t>
  </si>
  <si>
    <t>894812261</t>
  </si>
  <si>
    <t>Revizní a čistící šachta z PP DN 425 poklop litinový s teleskopickou rourou pro zatížení B125</t>
  </si>
  <si>
    <t>Revizní a čistící šachta z polypropylenu PP pro hladké trouby (např. systém KG) DN 425 poklop litinový (pro zatížení) s teleskopickou rourou (12,5 t)</t>
  </si>
  <si>
    <t>8</t>
  </si>
  <si>
    <t>Trubní vedení</t>
  </si>
  <si>
    <t>1</t>
  </si>
  <si>
    <t>Zemní práce</t>
  </si>
  <si>
    <t>4</t>
  </si>
  <si>
    <t>m3</t>
  </si>
  <si>
    <t>19</t>
  </si>
  <si>
    <t>131201201</t>
  </si>
  <si>
    <t>Hloubení jam zapažených v hornině tř. 3 objemu do 100 m3</t>
  </si>
  <si>
    <t>20</t>
  </si>
  <si>
    <t>131201209</t>
  </si>
  <si>
    <t>Příplatek za lepivost u hloubení jam zapažených v hornině tř. 3</t>
  </si>
  <si>
    <t>25</t>
  </si>
  <si>
    <t>151811133</t>
  </si>
  <si>
    <t>Osazení pažicího boxu hl výkopu do 4 m š do 5 m</t>
  </si>
  <si>
    <t>m2</t>
  </si>
  <si>
    <t>Zřízení pažicích boxů pro pažení a rozepření stěn rýh podzemního vedení hloubka výkopu do 4 m, šířka přes 2,5 do 5 m</t>
  </si>
  <si>
    <t>26</t>
  </si>
  <si>
    <t>151811233</t>
  </si>
  <si>
    <t>Odstranění pažicího boxu hl výkopu do 4 m š do 5 m</t>
  </si>
  <si>
    <t>ZL10-12 - SO-04 doplnění šachtice DN425 pro napojení na hl.řád</t>
  </si>
  <si>
    <t>32</t>
  </si>
  <si>
    <t>161101101r</t>
  </si>
  <si>
    <t xml:space="preserve">Svislé přemístění výkopku z horniny tř. 1 až 4 </t>
  </si>
  <si>
    <t>34</t>
  </si>
  <si>
    <t>162301102</t>
  </si>
  <si>
    <t>Vodorovné přemístění do 1000 m výkopku/sypaniny z horniny tř. 1 až 4</t>
  </si>
  <si>
    <t>39</t>
  </si>
  <si>
    <t>167101102</t>
  </si>
  <si>
    <t>Nakládání výkopku z hornin tř. 1 až 4 přes 100 m3</t>
  </si>
  <si>
    <t>42</t>
  </si>
  <si>
    <t>171201201</t>
  </si>
  <si>
    <t>Uložení sypaniny na skládky</t>
  </si>
  <si>
    <t>43</t>
  </si>
  <si>
    <t>174101101</t>
  </si>
  <si>
    <t>Zásyp jam, šachet rýh nebo kolem objektů sypaninou se zhutněním</t>
  </si>
  <si>
    <t>52</t>
  </si>
  <si>
    <t>121101101</t>
  </si>
  <si>
    <t>Sejmutí ornice s přemístěním na vzdálenost do 50 m</t>
  </si>
  <si>
    <t>53</t>
  </si>
  <si>
    <t>181301101R</t>
  </si>
  <si>
    <t>Zpětné rozprostření ornice</t>
  </si>
  <si>
    <t>54</t>
  </si>
  <si>
    <t>M</t>
  </si>
  <si>
    <t>005724700</t>
  </si>
  <si>
    <t>osivo směs travní univerzál</t>
  </si>
  <si>
    <t>kg</t>
  </si>
  <si>
    <t>55</t>
  </si>
  <si>
    <t>181411121</t>
  </si>
  <si>
    <t>Založení lučního trávníku výsevem plochy do 1000 m2 v rovině a ve svahu do 1:5</t>
  </si>
  <si>
    <t>5</t>
  </si>
  <si>
    <t>Komunikace pozemní</t>
  </si>
  <si>
    <t>47</t>
  </si>
  <si>
    <t>564231111</t>
  </si>
  <si>
    <t>Podklad nebo podsyp ze štěrkopísku ŠP tl 100 mm</t>
  </si>
  <si>
    <t>Podklad nebo podsyp ze štěrkopísku ŠP  s rozprostřením, vlhčením a zhutněním, po zhutnění tl. 100 mm</t>
  </si>
  <si>
    <t>"šachty DN425" (0,75*0,75*0,1)*1</t>
  </si>
  <si>
    <t>45</t>
  </si>
  <si>
    <t>894812613R</t>
  </si>
  <si>
    <t>Napojení přípojky DN200 na stávající šachtu DN1000</t>
  </si>
  <si>
    <t>kpl/kus</t>
  </si>
  <si>
    <t>Poznámka k položce:
včetně tvarovek</t>
  </si>
  <si>
    <t>139</t>
  </si>
  <si>
    <t>286147690R</t>
  </si>
  <si>
    <t xml:space="preserve">navrtávací odbočka 280/160mm pro potrubí kanalizační </t>
  </si>
  <si>
    <t>138</t>
  </si>
  <si>
    <t>877360420R</t>
  </si>
  <si>
    <t xml:space="preserve">Montáž odboček na potrubí </t>
  </si>
  <si>
    <t>67</t>
  </si>
  <si>
    <t>877310310R</t>
  </si>
  <si>
    <t>Montáž tvarovek na kanalizačním potrubí D 160</t>
  </si>
  <si>
    <t>68</t>
  </si>
  <si>
    <t>28614744</t>
  </si>
  <si>
    <t>objímka přesuvná 160mm</t>
  </si>
  <si>
    <t>odpočet nerealizovaného z SO-04</t>
  </si>
  <si>
    <t>výkop + ornice</t>
  </si>
  <si>
    <t>Vodorovné konstrukce</t>
  </si>
  <si>
    <t>44</t>
  </si>
  <si>
    <t>452311131</t>
  </si>
  <si>
    <t>Podkladní desky z betonu prostého tř. C 12/15 otevřený výkop</t>
  </si>
  <si>
    <t>"šachty DN425" (0,75*0,75*0,15)*1</t>
  </si>
  <si>
    <t>452351101</t>
  </si>
  <si>
    <t>Bednění podkladních desek nebo bloků nebo sedlového lože otevřený výkop</t>
  </si>
  <si>
    <t>"šachty DN425" (0,75*0,4*4)*1</t>
  </si>
  <si>
    <t>(3,5*2,5*2,5)*1</t>
  </si>
  <si>
    <t>((3,5*2,5*2)+(2,5*2,5*2))*1</t>
  </si>
  <si>
    <t>TDS hodnoty pro VZ</t>
  </si>
  <si>
    <t>MPC</t>
  </si>
  <si>
    <t>VCP</t>
  </si>
  <si>
    <t>Suma ctrl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</si>
</sst>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"/>
    <numFmt numFmtId="165" formatCode="#,##0.000"/>
  </numFmts>
  <fonts count="28" x14ac:knownFonts="1">
    <font>
      <sz val="8"/>
      <color rgb="FF000000"/>
      <name val="Arial CE"/>
      <family val="2"/>
      <charset val="238"/>
    </font>
    <font>
      <sz val="8"/>
      <name val="Arial CE"/>
      <family val="2"/>
    </font>
    <font>
      <b/>
      <sz val="14"/>
      <name val="Arial CE"/>
      <family val="2"/>
      <charset val="238"/>
    </font>
    <font>
      <sz val="10"/>
      <color rgb="FF969696"/>
      <name val="Arial CE"/>
      <family val="2"/>
      <charset val="238"/>
    </font>
    <font>
      <b/>
      <sz val="8"/>
      <name val="Arial CE"/>
      <family val="2"/>
      <charset val="238"/>
    </font>
    <font>
      <b/>
      <sz val="8"/>
      <color rgb="FFFF0000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8"/>
      <color rgb="FF003366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16"/>
      <name val="Arial CE"/>
      <family val="2"/>
    </font>
    <font>
      <sz val="12"/>
      <name val="Arial CE"/>
      <family val="2"/>
    </font>
    <font>
      <sz val="8"/>
      <color theme="1"/>
      <name val="Arial CE"/>
      <family val="2"/>
      <charset val="238"/>
    </font>
    <font>
      <sz val="9"/>
      <color theme="1"/>
      <name val="Arial CE"/>
      <family val="2"/>
      <charset val="238"/>
    </font>
    <font>
      <sz val="7"/>
      <color rgb="FF969696"/>
      <name val="Arial CE"/>
      <family val="2"/>
      <charset val="238"/>
    </font>
    <font>
      <sz val="7"/>
      <color theme="1"/>
      <name val="Arial CE"/>
      <family val="2"/>
      <charset val="238"/>
    </font>
    <font>
      <i/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sz val="8"/>
      <color rgb="FF7030A0"/>
      <name val="Arial CE"/>
      <family val="2"/>
      <charset val="238"/>
    </font>
    <font>
      <sz val="8"/>
      <color rgb="FF7030A0"/>
      <name val="Arial CE"/>
      <family val="2"/>
    </font>
    <font>
      <sz val="8"/>
      <color rgb="FFFF0000"/>
      <name val="Arial CE"/>
      <family val="2"/>
      <charset val="238"/>
    </font>
    <font>
      <b/>
      <sz val="8"/>
      <color rgb="FF7030A0"/>
      <name val="Arial"/>
      <family val="2"/>
      <charset val="238"/>
    </font>
    <font>
      <sz val="8"/>
      <color rgb="FF7030A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rgb="FFFFFFCC"/>
        <bgColor rgb="FFFFFFCC"/>
      </patternFill>
    </fill>
  </fills>
  <borders count="1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0" fontId="1" fillId="0" borderId="1" xfId="1" applyBorder="1" applyAlignment="1">
      <alignment vertical="center"/>
    </xf>
    <xf numFmtId="0" fontId="1" fillId="0" borderId="2" xfId="1" applyBorder="1" applyAlignment="1">
      <alignment vertical="center"/>
    </xf>
    <xf numFmtId="0" fontId="1" fillId="0" borderId="2" xfId="1" applyBorder="1" applyAlignment="1" applyProtection="1">
      <alignment vertical="center"/>
      <protection locked="0"/>
    </xf>
    <xf numFmtId="0" fontId="1" fillId="0" borderId="3" xfId="1" applyBorder="1" applyAlignment="1">
      <alignment vertical="center"/>
    </xf>
    <xf numFmtId="0" fontId="1" fillId="0" borderId="0" xfId="1" applyAlignment="1">
      <alignment vertical="center"/>
    </xf>
    <xf numFmtId="0" fontId="2" fillId="0" borderId="0" xfId="1" applyFont="1" applyAlignment="1">
      <alignment horizontal="left" vertical="center"/>
    </xf>
    <xf numFmtId="0" fontId="1" fillId="0" borderId="0" xfId="1" applyAlignment="1" applyProtection="1">
      <alignment vertical="center"/>
      <protection locked="0"/>
    </xf>
    <xf numFmtId="0" fontId="3" fillId="0" borderId="0" xfId="1" applyFont="1" applyAlignment="1">
      <alignment horizontal="left" vertical="center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left" vertical="center"/>
    </xf>
    <xf numFmtId="0" fontId="3" fillId="0" borderId="0" xfId="1" applyFont="1" applyAlignment="1" applyProtection="1">
      <alignment horizontal="left" vertical="center"/>
      <protection locked="0"/>
    </xf>
    <xf numFmtId="164" fontId="7" fillId="0" borderId="0" xfId="1" applyNumberFormat="1" applyFont="1" applyAlignment="1">
      <alignment horizontal="left" vertical="center"/>
    </xf>
    <xf numFmtId="0" fontId="7" fillId="0" borderId="0" xfId="1" applyFont="1" applyAlignment="1">
      <alignment horizontal="left" vertical="center" wrapText="1"/>
    </xf>
    <xf numFmtId="0" fontId="1" fillId="0" borderId="3" xfId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 applyProtection="1">
      <alignment horizontal="center" vertical="center" wrapText="1"/>
      <protection locked="0"/>
    </xf>
    <xf numFmtId="0" fontId="8" fillId="2" borderId="6" xfId="1" applyFont="1" applyFill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0" fillId="0" borderId="0" xfId="1" applyFont="1" applyAlignment="1">
      <alignment horizontal="left" vertical="center"/>
    </xf>
    <xf numFmtId="4" fontId="10" fillId="0" borderId="0" xfId="1" applyNumberFormat="1" applyFont="1"/>
    <xf numFmtId="0" fontId="1" fillId="0" borderId="7" xfId="1" applyBorder="1" applyAlignment="1">
      <alignment vertical="center"/>
    </xf>
    <xf numFmtId="4" fontId="4" fillId="0" borderId="0" xfId="1" applyNumberFormat="1" applyFont="1" applyAlignment="1">
      <alignment vertical="center"/>
    </xf>
    <xf numFmtId="0" fontId="11" fillId="0" borderId="3" xfId="1" applyFont="1" applyBorder="1"/>
    <xf numFmtId="0" fontId="11" fillId="0" borderId="0" xfId="1" applyFont="1"/>
    <xf numFmtId="0" fontId="11" fillId="0" borderId="0" xfId="1" applyFont="1" applyAlignment="1">
      <alignment horizontal="left"/>
    </xf>
    <xf numFmtId="0" fontId="12" fillId="0" borderId="0" xfId="1" applyFont="1" applyAlignment="1">
      <alignment horizontal="left"/>
    </xf>
    <xf numFmtId="0" fontId="11" fillId="0" borderId="0" xfId="1" applyFont="1" applyProtection="1">
      <protection locked="0"/>
    </xf>
    <xf numFmtId="4" fontId="12" fillId="0" borderId="0" xfId="1" applyNumberFormat="1" applyFont="1"/>
    <xf numFmtId="0" fontId="11" fillId="0" borderId="8" xfId="1" applyFont="1" applyBorder="1"/>
    <xf numFmtId="4" fontId="11" fillId="0" borderId="0" xfId="1" applyNumberFormat="1" applyFont="1" applyAlignment="1">
      <alignment vertical="center"/>
    </xf>
    <xf numFmtId="0" fontId="11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1" fillId="0" borderId="0" xfId="0" applyFont="1"/>
    <xf numFmtId="4" fontId="13" fillId="0" borderId="0" xfId="0" applyNumberFormat="1" applyFont="1"/>
    <xf numFmtId="0" fontId="1" fillId="0" borderId="0" xfId="1"/>
    <xf numFmtId="0" fontId="1" fillId="0" borderId="0" xfId="1" applyProtection="1">
      <protection locked="0"/>
    </xf>
    <xf numFmtId="0" fontId="1" fillId="0" borderId="10" xfId="1" applyBorder="1"/>
    <xf numFmtId="0" fontId="1" fillId="0" borderId="11" xfId="1" applyBorder="1"/>
    <xf numFmtId="0" fontId="15" fillId="0" borderId="11" xfId="1" applyFont="1" applyBorder="1"/>
    <xf numFmtId="0" fontId="1" fillId="0" borderId="11" xfId="1" applyBorder="1" applyProtection="1">
      <protection locked="0"/>
    </xf>
    <xf numFmtId="0" fontId="1" fillId="0" borderId="12" xfId="1" applyBorder="1"/>
    <xf numFmtId="0" fontId="11" fillId="0" borderId="0" xfId="1" applyFont="1" applyAlignment="1">
      <alignment vertical="top"/>
    </xf>
    <xf numFmtId="0" fontId="18" fillId="0" borderId="9" xfId="0" applyFont="1" applyBorder="1" applyAlignment="1">
      <alignment horizontal="center" vertical="center"/>
    </xf>
    <xf numFmtId="49" fontId="18" fillId="0" borderId="9" xfId="0" applyNumberFormat="1" applyFont="1" applyBorder="1" applyAlignment="1">
      <alignment horizontal="left" vertical="center" wrapText="1"/>
    </xf>
    <xf numFmtId="0" fontId="18" fillId="0" borderId="9" xfId="0" applyFont="1" applyBorder="1" applyAlignment="1">
      <alignment horizontal="left" vertical="center" wrapText="1"/>
    </xf>
    <xf numFmtId="0" fontId="18" fillId="0" borderId="9" xfId="0" applyFont="1" applyBorder="1" applyAlignment="1">
      <alignment horizontal="center" vertical="center" wrapText="1"/>
    </xf>
    <xf numFmtId="4" fontId="18" fillId="3" borderId="9" xfId="0" applyNumberFormat="1" applyFont="1" applyFill="1" applyBorder="1" applyAlignment="1">
      <alignment vertical="center"/>
    </xf>
    <xf numFmtId="4" fontId="18" fillId="0" borderId="9" xfId="0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21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165" fontId="14" fillId="0" borderId="0" xfId="0" applyNumberFormat="1" applyFont="1" applyAlignment="1">
      <alignment vertical="center"/>
    </xf>
    <xf numFmtId="0" fontId="18" fillId="0" borderId="0" xfId="0" applyFont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49" fontId="22" fillId="0" borderId="9" xfId="0" applyNumberFormat="1" applyFont="1" applyBorder="1" applyAlignment="1">
      <alignment horizontal="left" vertical="center" wrapText="1"/>
    </xf>
    <xf numFmtId="0" fontId="22" fillId="0" borderId="9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center" vertical="center" wrapText="1"/>
    </xf>
    <xf numFmtId="4" fontId="22" fillId="3" borderId="9" xfId="0" applyNumberFormat="1" applyFont="1" applyFill="1" applyBorder="1" applyAlignment="1">
      <alignment vertical="center"/>
    </xf>
    <xf numFmtId="4" fontId="22" fillId="0" borderId="9" xfId="0" applyNumberFormat="1" applyFont="1" applyBorder="1" applyAlignment="1">
      <alignment vertical="center"/>
    </xf>
    <xf numFmtId="0" fontId="23" fillId="0" borderId="0" xfId="1" applyFont="1"/>
    <xf numFmtId="0" fontId="24" fillId="0" borderId="0" xfId="1" applyFont="1"/>
    <xf numFmtId="165" fontId="18" fillId="0" borderId="9" xfId="0" applyNumberFormat="1" applyFont="1" applyFill="1" applyBorder="1" applyAlignment="1">
      <alignment vertical="center"/>
    </xf>
    <xf numFmtId="165" fontId="22" fillId="0" borderId="9" xfId="0" applyNumberFormat="1" applyFont="1" applyFill="1" applyBorder="1" applyAlignment="1">
      <alignment vertical="center"/>
    </xf>
    <xf numFmtId="0" fontId="17" fillId="0" borderId="0" xfId="0" applyFont="1" applyFill="1" applyAlignment="1">
      <alignment vertical="center"/>
    </xf>
    <xf numFmtId="0" fontId="11" fillId="0" borderId="0" xfId="0" applyFont="1" applyFill="1"/>
    <xf numFmtId="165" fontId="14" fillId="0" borderId="0" xfId="0" applyNumberFormat="1" applyFont="1" applyFill="1" applyAlignment="1">
      <alignment vertical="center"/>
    </xf>
    <xf numFmtId="0" fontId="25" fillId="0" borderId="0" xfId="1" applyFont="1"/>
    <xf numFmtId="4" fontId="16" fillId="0" borderId="11" xfId="1" applyNumberFormat="1" applyFont="1" applyFill="1" applyBorder="1"/>
    <xf numFmtId="0" fontId="6" fillId="0" borderId="0" xfId="1" applyFont="1" applyAlignment="1">
      <alignment horizontal="left" vertical="center" wrapText="1"/>
    </xf>
    <xf numFmtId="0" fontId="1" fillId="0" borderId="0" xfId="1" applyAlignment="1">
      <alignment vertical="center"/>
    </xf>
    <xf numFmtId="0" fontId="26" fillId="0" borderId="0" xfId="0" applyFont="1"/>
    <xf numFmtId="0" fontId="27" fillId="0" borderId="0" xfId="0" applyFont="1"/>
    <xf numFmtId="4" fontId="24" fillId="0" borderId="0" xfId="1" applyNumberFormat="1" applyFont="1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73316A7E-70E2-42A8-ACB9-B9CA55AF1255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5:S74"/>
  <sheetViews>
    <sheetView showGridLines="0" tabSelected="1" zoomScaleNormal="100" workbookViewId="0">
      <selection activeCell="J84" sqref="J83:J84"/>
    </sheetView>
  </sheetViews>
  <sheetFormatPr defaultColWidth="9.33203125" defaultRowHeight="11.25" x14ac:dyDescent="0.2"/>
  <cols>
    <col min="1" max="1" width="5.1640625" style="37" customWidth="1"/>
    <col min="2" max="2" width="1.6640625" style="37" customWidth="1"/>
    <col min="3" max="3" width="5.6640625" style="37" customWidth="1"/>
    <col min="4" max="4" width="4.33203125" style="37" customWidth="1"/>
    <col min="5" max="5" width="15" style="37" customWidth="1"/>
    <col min="6" max="6" width="50.83203125" style="37" customWidth="1"/>
    <col min="7" max="7" width="6.5" style="37" customWidth="1"/>
    <col min="8" max="8" width="14.1640625" style="37" bestFit="1" customWidth="1"/>
    <col min="9" max="9" width="18" style="38" bestFit="1" customWidth="1"/>
    <col min="10" max="10" width="22" style="37" customWidth="1"/>
    <col min="11" max="11" width="15.1640625" style="37" customWidth="1"/>
    <col min="12" max="12" width="3.5" style="37" customWidth="1"/>
    <col min="13" max="13" width="10.83203125" style="37" hidden="1" customWidth="1"/>
    <col min="14" max="14" width="78.1640625" style="37" customWidth="1"/>
    <col min="15" max="16384" width="9.33203125" style="37"/>
  </cols>
  <sheetData>
    <row r="5" spans="2:12" s="5" customFormat="1" ht="6.95" customHeight="1" x14ac:dyDescent="0.2">
      <c r="B5" s="1"/>
      <c r="C5" s="2"/>
      <c r="D5" s="2"/>
      <c r="E5" s="2"/>
      <c r="F5" s="2"/>
      <c r="G5" s="2"/>
      <c r="H5" s="2"/>
      <c r="I5" s="3"/>
      <c r="J5" s="2"/>
      <c r="K5" s="2"/>
      <c r="L5" s="4"/>
    </row>
    <row r="6" spans="2:12" s="5" customFormat="1" ht="24.95" customHeight="1" x14ac:dyDescent="0.2">
      <c r="B6" s="4"/>
      <c r="C6" s="6" t="s">
        <v>0</v>
      </c>
      <c r="I6" s="7"/>
      <c r="L6" s="4"/>
    </row>
    <row r="7" spans="2:12" s="5" customFormat="1" ht="6.95" customHeight="1" x14ac:dyDescent="0.2">
      <c r="B7" s="4"/>
      <c r="I7" s="7"/>
      <c r="L7" s="4"/>
    </row>
    <row r="8" spans="2:12" s="5" customFormat="1" ht="21.6" customHeight="1" x14ac:dyDescent="0.2">
      <c r="B8" s="4"/>
      <c r="C8" s="8" t="s">
        <v>1</v>
      </c>
      <c r="E8" s="9" t="s">
        <v>2</v>
      </c>
      <c r="I8" s="7"/>
      <c r="L8" s="4"/>
    </row>
    <row r="9" spans="2:12" s="5" customFormat="1" ht="12" customHeight="1" x14ac:dyDescent="0.2">
      <c r="B9" s="4"/>
      <c r="C9" s="8" t="s">
        <v>3</v>
      </c>
      <c r="I9" s="7"/>
      <c r="L9" s="4"/>
    </row>
    <row r="10" spans="2:12" s="5" customFormat="1" ht="27" customHeight="1" x14ac:dyDescent="0.2">
      <c r="B10" s="4"/>
      <c r="E10" s="75" t="s">
        <v>73</v>
      </c>
      <c r="F10" s="76"/>
      <c r="G10" s="76"/>
      <c r="H10" s="76"/>
      <c r="I10" s="7"/>
      <c r="L10" s="4"/>
    </row>
    <row r="11" spans="2:12" s="5" customFormat="1" ht="6.95" customHeight="1" x14ac:dyDescent="0.2">
      <c r="B11" s="4"/>
      <c r="I11" s="7"/>
      <c r="L11" s="4"/>
    </row>
    <row r="12" spans="2:12" s="5" customFormat="1" ht="12" customHeight="1" x14ac:dyDescent="0.2">
      <c r="B12" s="4"/>
      <c r="C12" s="8" t="s">
        <v>4</v>
      </c>
      <c r="F12" s="10" t="s">
        <v>5</v>
      </c>
      <c r="I12" s="11" t="s">
        <v>6</v>
      </c>
      <c r="J12" s="12"/>
      <c r="L12" s="4"/>
    </row>
    <row r="13" spans="2:12" s="5" customFormat="1" ht="6.95" customHeight="1" x14ac:dyDescent="0.2">
      <c r="B13" s="4"/>
      <c r="I13" s="7"/>
      <c r="L13" s="4"/>
    </row>
    <row r="14" spans="2:12" s="5" customFormat="1" ht="25.7" customHeight="1" x14ac:dyDescent="0.2">
      <c r="B14" s="4"/>
      <c r="C14" s="8" t="s">
        <v>7</v>
      </c>
      <c r="F14" s="10"/>
      <c r="I14" s="11" t="s">
        <v>8</v>
      </c>
      <c r="J14" s="13" t="s">
        <v>9</v>
      </c>
      <c r="L14" s="4"/>
    </row>
    <row r="15" spans="2:12" s="5" customFormat="1" ht="25.7" customHeight="1" x14ac:dyDescent="0.2">
      <c r="B15" s="4"/>
      <c r="C15" s="8" t="s">
        <v>10</v>
      </c>
      <c r="F15" s="10"/>
      <c r="I15" s="11" t="s">
        <v>11</v>
      </c>
      <c r="J15" s="13"/>
      <c r="L15" s="4"/>
    </row>
    <row r="16" spans="2:12" s="5" customFormat="1" ht="10.35" customHeight="1" x14ac:dyDescent="0.2">
      <c r="B16" s="4"/>
      <c r="I16" s="7"/>
      <c r="L16" s="4"/>
    </row>
    <row r="17" spans="2:19" s="20" customFormat="1" ht="29.25" customHeight="1" x14ac:dyDescent="0.2">
      <c r="B17" s="14"/>
      <c r="C17" s="15" t="s">
        <v>12</v>
      </c>
      <c r="D17" s="16" t="s">
        <v>13</v>
      </c>
      <c r="E17" s="16" t="s">
        <v>14</v>
      </c>
      <c r="F17" s="16" t="s">
        <v>15</v>
      </c>
      <c r="G17" s="16" t="s">
        <v>16</v>
      </c>
      <c r="H17" s="16" t="s">
        <v>17</v>
      </c>
      <c r="I17" s="17" t="s">
        <v>18</v>
      </c>
      <c r="J17" s="16" t="s">
        <v>19</v>
      </c>
      <c r="K17" s="18" t="s">
        <v>20</v>
      </c>
      <c r="L17" s="14"/>
      <c r="M17" s="19" t="s">
        <v>21</v>
      </c>
    </row>
    <row r="18" spans="2:19" s="5" customFormat="1" ht="22.9" customHeight="1" x14ac:dyDescent="0.25">
      <c r="B18" s="4"/>
      <c r="C18" s="21" t="s">
        <v>22</v>
      </c>
      <c r="I18" s="7"/>
      <c r="J18" s="22">
        <f>J19</f>
        <v>27642.160000000003</v>
      </c>
      <c r="L18" s="4"/>
      <c r="M18" s="23"/>
      <c r="S18" s="24"/>
    </row>
    <row r="19" spans="2:19" s="26" customFormat="1" ht="25.9" customHeight="1" x14ac:dyDescent="0.2">
      <c r="B19" s="25"/>
      <c r="D19" s="27" t="s">
        <v>23</v>
      </c>
      <c r="E19" s="28" t="s">
        <v>24</v>
      </c>
      <c r="F19" s="28" t="s">
        <v>25</v>
      </c>
      <c r="I19" s="29"/>
      <c r="J19" s="30">
        <f>J20+J38+J49+J53+J58</f>
        <v>27642.160000000003</v>
      </c>
      <c r="L19" s="25"/>
      <c r="M19" s="31"/>
      <c r="S19" s="32"/>
    </row>
    <row r="20" spans="2:19" s="26" customFormat="1" ht="25.9" customHeight="1" x14ac:dyDescent="0.2">
      <c r="B20" s="25"/>
      <c r="C20" s="35"/>
      <c r="D20" s="33" t="s">
        <v>23</v>
      </c>
      <c r="E20" s="34" t="s">
        <v>55</v>
      </c>
      <c r="F20" s="34" t="s">
        <v>56</v>
      </c>
      <c r="G20" s="35"/>
      <c r="H20" s="35"/>
      <c r="I20" s="35"/>
      <c r="J20" s="36">
        <f>SUM(J21:J37)</f>
        <v>13843.85</v>
      </c>
      <c r="K20" s="35"/>
      <c r="L20" s="25"/>
      <c r="M20" s="31"/>
      <c r="S20" s="32"/>
    </row>
    <row r="21" spans="2:19" s="26" customFormat="1" ht="25.9" customHeight="1" x14ac:dyDescent="0.2">
      <c r="B21" s="25"/>
      <c r="C21" s="45" t="s">
        <v>59</v>
      </c>
      <c r="D21" s="45" t="s">
        <v>28</v>
      </c>
      <c r="E21" s="46" t="s">
        <v>60</v>
      </c>
      <c r="F21" s="47" t="s">
        <v>61</v>
      </c>
      <c r="G21" s="48" t="s">
        <v>58</v>
      </c>
      <c r="H21" s="68">
        <f>H22</f>
        <v>21.875</v>
      </c>
      <c r="I21" s="49">
        <v>155.4</v>
      </c>
      <c r="J21" s="50">
        <f>ROUND(I21*H21,2)</f>
        <v>3399.38</v>
      </c>
      <c r="K21" s="47" t="s">
        <v>27</v>
      </c>
      <c r="L21" s="25"/>
      <c r="M21" s="31"/>
      <c r="N21" s="66"/>
      <c r="S21" s="32"/>
    </row>
    <row r="22" spans="2:19" s="26" customFormat="1" ht="25.9" customHeight="1" x14ac:dyDescent="0.2">
      <c r="B22" s="25"/>
      <c r="C22" s="55"/>
      <c r="D22" s="52" t="s">
        <v>32</v>
      </c>
      <c r="E22" s="56" t="s">
        <v>21</v>
      </c>
      <c r="F22" s="57" t="s">
        <v>137</v>
      </c>
      <c r="G22" s="55"/>
      <c r="H22" s="58">
        <f>3.5*2.5*2.5</f>
        <v>21.875</v>
      </c>
      <c r="I22" s="29"/>
      <c r="J22" s="30"/>
      <c r="L22" s="25"/>
      <c r="M22" s="31"/>
      <c r="N22" s="73"/>
      <c r="S22" s="32"/>
    </row>
    <row r="23" spans="2:19" s="26" customFormat="1" ht="25.9" customHeight="1" x14ac:dyDescent="0.2">
      <c r="B23" s="25"/>
      <c r="C23" s="45" t="s">
        <v>62</v>
      </c>
      <c r="D23" s="45" t="s">
        <v>28</v>
      </c>
      <c r="E23" s="46" t="s">
        <v>63</v>
      </c>
      <c r="F23" s="47" t="s">
        <v>64</v>
      </c>
      <c r="G23" s="48" t="s">
        <v>58</v>
      </c>
      <c r="H23" s="68">
        <f>H21</f>
        <v>21.875</v>
      </c>
      <c r="I23" s="49">
        <v>34.965000000000003</v>
      </c>
      <c r="J23" s="50">
        <f>ROUND(I23*H23,2)</f>
        <v>764.86</v>
      </c>
      <c r="K23" s="47" t="s">
        <v>27</v>
      </c>
      <c r="L23" s="25"/>
      <c r="M23" s="31"/>
      <c r="S23" s="32"/>
    </row>
    <row r="24" spans="2:19" s="26" customFormat="1" ht="25.9" customHeight="1" x14ac:dyDescent="0.2">
      <c r="B24" s="25"/>
      <c r="C24" s="45" t="s">
        <v>65</v>
      </c>
      <c r="D24" s="45" t="s">
        <v>28</v>
      </c>
      <c r="E24" s="46" t="s">
        <v>66</v>
      </c>
      <c r="F24" s="47" t="s">
        <v>67</v>
      </c>
      <c r="G24" s="48" t="s">
        <v>68</v>
      </c>
      <c r="H24" s="68">
        <f>H26</f>
        <v>30</v>
      </c>
      <c r="I24" s="49">
        <v>49.783499999999997</v>
      </c>
      <c r="J24" s="50">
        <f>ROUND(I24*H24,2)</f>
        <v>1493.51</v>
      </c>
      <c r="K24" s="47" t="s">
        <v>27</v>
      </c>
      <c r="L24" s="25"/>
      <c r="M24" s="31"/>
      <c r="N24" s="66"/>
      <c r="S24" s="32"/>
    </row>
    <row r="25" spans="2:19" s="26" customFormat="1" ht="25.9" customHeight="1" x14ac:dyDescent="0.2">
      <c r="B25" s="25"/>
      <c r="C25" s="51"/>
      <c r="D25" s="52" t="s">
        <v>29</v>
      </c>
      <c r="E25" s="51"/>
      <c r="F25" s="53" t="s">
        <v>69</v>
      </c>
      <c r="G25" s="51"/>
      <c r="H25" s="51"/>
      <c r="I25" s="51"/>
      <c r="J25" s="51"/>
      <c r="K25" s="51"/>
      <c r="L25" s="25"/>
      <c r="M25" s="31"/>
      <c r="N25" s="73"/>
      <c r="S25" s="32"/>
    </row>
    <row r="26" spans="2:19" s="26" customFormat="1" ht="25.9" customHeight="1" x14ac:dyDescent="0.2">
      <c r="B26" s="25"/>
      <c r="C26" s="55"/>
      <c r="D26" s="52" t="s">
        <v>32</v>
      </c>
      <c r="E26" s="56" t="s">
        <v>21</v>
      </c>
      <c r="F26" s="57" t="s">
        <v>138</v>
      </c>
      <c r="G26" s="55"/>
      <c r="H26" s="58">
        <f>(3.5*2.5*2)+(2.5*2.5*2)</f>
        <v>30</v>
      </c>
      <c r="I26" s="55"/>
      <c r="J26" s="55"/>
      <c r="K26" s="55"/>
      <c r="L26" s="25"/>
      <c r="M26" s="31"/>
      <c r="S26" s="32"/>
    </row>
    <row r="27" spans="2:19" s="26" customFormat="1" ht="25.9" customHeight="1" x14ac:dyDescent="0.2">
      <c r="B27" s="25"/>
      <c r="C27" s="45" t="s">
        <v>70</v>
      </c>
      <c r="D27" s="45" t="s">
        <v>28</v>
      </c>
      <c r="E27" s="46" t="s">
        <v>71</v>
      </c>
      <c r="F27" s="47" t="s">
        <v>72</v>
      </c>
      <c r="G27" s="48" t="s">
        <v>68</v>
      </c>
      <c r="H27" s="68">
        <f>H24</f>
        <v>30</v>
      </c>
      <c r="I27" s="49">
        <v>15.509475000000002</v>
      </c>
      <c r="J27" s="50">
        <f>ROUND(I27*H27,2)</f>
        <v>465.28</v>
      </c>
      <c r="K27" s="47" t="s">
        <v>27</v>
      </c>
      <c r="L27" s="25"/>
      <c r="M27" s="31"/>
      <c r="N27" s="66"/>
      <c r="S27" s="32"/>
    </row>
    <row r="28" spans="2:19" s="26" customFormat="1" ht="25.9" customHeight="1" x14ac:dyDescent="0.2">
      <c r="B28" s="25"/>
      <c r="C28" s="45" t="s">
        <v>74</v>
      </c>
      <c r="D28" s="45" t="s">
        <v>28</v>
      </c>
      <c r="E28" s="46" t="s">
        <v>75</v>
      </c>
      <c r="F28" s="47" t="s">
        <v>76</v>
      </c>
      <c r="G28" s="48" t="s">
        <v>58</v>
      </c>
      <c r="H28" s="68">
        <f>H21</f>
        <v>21.875</v>
      </c>
      <c r="I28" s="49">
        <v>42.651056250000003</v>
      </c>
      <c r="J28" s="50">
        <f>ROUND(I28*H28,2)</f>
        <v>932.99</v>
      </c>
      <c r="K28" s="47" t="s">
        <v>27</v>
      </c>
      <c r="L28" s="25"/>
      <c r="M28" s="31"/>
      <c r="S28" s="32"/>
    </row>
    <row r="29" spans="2:19" s="26" customFormat="1" ht="25.9" customHeight="1" x14ac:dyDescent="0.2">
      <c r="B29" s="25"/>
      <c r="C29" s="45" t="s">
        <v>77</v>
      </c>
      <c r="D29" s="45" t="s">
        <v>28</v>
      </c>
      <c r="E29" s="46" t="s">
        <v>78</v>
      </c>
      <c r="F29" s="47" t="s">
        <v>79</v>
      </c>
      <c r="G29" s="48" t="s">
        <v>58</v>
      </c>
      <c r="H29" s="68">
        <f>H30</f>
        <v>23.1875</v>
      </c>
      <c r="I29" s="49">
        <v>76.04610000000001</v>
      </c>
      <c r="J29" s="50">
        <f>ROUND(I29*H29,2)</f>
        <v>1763.32</v>
      </c>
      <c r="K29" s="47" t="s">
        <v>27</v>
      </c>
      <c r="L29" s="25"/>
      <c r="M29" s="31"/>
      <c r="S29" s="32"/>
    </row>
    <row r="30" spans="2:19" s="26" customFormat="1" ht="25.9" customHeight="1" x14ac:dyDescent="0.2">
      <c r="B30" s="25"/>
      <c r="C30" s="45"/>
      <c r="D30" s="52" t="s">
        <v>32</v>
      </c>
      <c r="E30" s="56" t="s">
        <v>21</v>
      </c>
      <c r="F30" s="57" t="s">
        <v>128</v>
      </c>
      <c r="G30" s="55"/>
      <c r="H30" s="58">
        <f>H21+H34</f>
        <v>23.1875</v>
      </c>
      <c r="I30" s="49"/>
      <c r="J30" s="50"/>
      <c r="K30" s="47"/>
      <c r="L30" s="25"/>
      <c r="M30" s="31"/>
      <c r="S30" s="32"/>
    </row>
    <row r="31" spans="2:19" s="26" customFormat="1" ht="25.9" customHeight="1" x14ac:dyDescent="0.2">
      <c r="B31" s="25"/>
      <c r="C31" s="45" t="s">
        <v>80</v>
      </c>
      <c r="D31" s="45" t="s">
        <v>28</v>
      </c>
      <c r="E31" s="46" t="s">
        <v>81</v>
      </c>
      <c r="F31" s="47" t="s">
        <v>82</v>
      </c>
      <c r="G31" s="48" t="s">
        <v>58</v>
      </c>
      <c r="H31" s="68">
        <f>H29</f>
        <v>23.1875</v>
      </c>
      <c r="I31" s="49">
        <v>42.651056250000003</v>
      </c>
      <c r="J31" s="50">
        <f t="shared" ref="J31:J37" si="0">ROUND(I31*H31,2)</f>
        <v>988.97</v>
      </c>
      <c r="K31" s="47" t="s">
        <v>27</v>
      </c>
      <c r="L31" s="25"/>
      <c r="M31" s="31"/>
      <c r="S31" s="32"/>
    </row>
    <row r="32" spans="2:19" s="26" customFormat="1" ht="25.9" customHeight="1" x14ac:dyDescent="0.2">
      <c r="B32" s="25"/>
      <c r="C32" s="45" t="s">
        <v>83</v>
      </c>
      <c r="D32" s="45" t="s">
        <v>28</v>
      </c>
      <c r="E32" s="46" t="s">
        <v>84</v>
      </c>
      <c r="F32" s="47" t="s">
        <v>85</v>
      </c>
      <c r="G32" s="48" t="s">
        <v>58</v>
      </c>
      <c r="H32" s="68">
        <f>H31</f>
        <v>23.1875</v>
      </c>
      <c r="I32" s="49">
        <v>13.32</v>
      </c>
      <c r="J32" s="50">
        <f t="shared" si="0"/>
        <v>308.86</v>
      </c>
      <c r="K32" s="47" t="s">
        <v>27</v>
      </c>
      <c r="L32" s="25"/>
      <c r="M32" s="31"/>
      <c r="S32" s="32"/>
    </row>
    <row r="33" spans="2:19" s="26" customFormat="1" ht="25.9" customHeight="1" x14ac:dyDescent="0.2">
      <c r="B33" s="25"/>
      <c r="C33" s="45" t="s">
        <v>86</v>
      </c>
      <c r="D33" s="45" t="s">
        <v>28</v>
      </c>
      <c r="E33" s="46" t="s">
        <v>87</v>
      </c>
      <c r="F33" s="47" t="s">
        <v>88</v>
      </c>
      <c r="G33" s="48" t="s">
        <v>58</v>
      </c>
      <c r="H33" s="68">
        <v>42.2</v>
      </c>
      <c r="I33" s="49">
        <v>79.087500000000006</v>
      </c>
      <c r="J33" s="50">
        <f t="shared" si="0"/>
        <v>3337.49</v>
      </c>
      <c r="K33" s="47" t="s">
        <v>27</v>
      </c>
      <c r="L33" s="25"/>
      <c r="M33" s="31"/>
      <c r="S33" s="32"/>
    </row>
    <row r="34" spans="2:19" s="26" customFormat="1" ht="25.9" customHeight="1" x14ac:dyDescent="0.2">
      <c r="B34" s="25"/>
      <c r="C34" s="45" t="s">
        <v>89</v>
      </c>
      <c r="D34" s="45" t="s">
        <v>28</v>
      </c>
      <c r="E34" s="46" t="s">
        <v>90</v>
      </c>
      <c r="F34" s="47" t="s">
        <v>91</v>
      </c>
      <c r="G34" s="48" t="s">
        <v>58</v>
      </c>
      <c r="H34" s="68">
        <f>3.5*2.5*0.15</f>
        <v>1.3125</v>
      </c>
      <c r="I34" s="49">
        <v>33.122400000000006</v>
      </c>
      <c r="J34" s="50">
        <f t="shared" si="0"/>
        <v>43.47</v>
      </c>
      <c r="K34" s="47" t="s">
        <v>27</v>
      </c>
      <c r="L34" s="25"/>
      <c r="M34" s="31"/>
      <c r="S34" s="32"/>
    </row>
    <row r="35" spans="2:19" s="26" customFormat="1" ht="25.9" customHeight="1" x14ac:dyDescent="0.2">
      <c r="B35" s="25"/>
      <c r="C35" s="45" t="s">
        <v>92</v>
      </c>
      <c r="D35" s="45" t="s">
        <v>28</v>
      </c>
      <c r="E35" s="46" t="s">
        <v>93</v>
      </c>
      <c r="F35" s="47" t="s">
        <v>94</v>
      </c>
      <c r="G35" s="48" t="s">
        <v>68</v>
      </c>
      <c r="H35" s="68">
        <f>3.5*2.5</f>
        <v>8.75</v>
      </c>
      <c r="I35" s="49">
        <v>32.5563</v>
      </c>
      <c r="J35" s="50">
        <f t="shared" si="0"/>
        <v>284.87</v>
      </c>
      <c r="K35" s="47" t="s">
        <v>27</v>
      </c>
      <c r="L35" s="25"/>
      <c r="M35" s="31"/>
      <c r="S35" s="32"/>
    </row>
    <row r="36" spans="2:19" s="26" customFormat="1" ht="25.9" customHeight="1" x14ac:dyDescent="0.2">
      <c r="B36" s="25"/>
      <c r="C36" s="60" t="s">
        <v>95</v>
      </c>
      <c r="D36" s="60" t="s">
        <v>96</v>
      </c>
      <c r="E36" s="61" t="s">
        <v>97</v>
      </c>
      <c r="F36" s="62" t="s">
        <v>98</v>
      </c>
      <c r="G36" s="63" t="s">
        <v>99</v>
      </c>
      <c r="H36" s="69">
        <f>H35*0.02</f>
        <v>0.17500000000000002</v>
      </c>
      <c r="I36" s="64">
        <v>81.895800000000008</v>
      </c>
      <c r="J36" s="65">
        <f t="shared" si="0"/>
        <v>14.33</v>
      </c>
      <c r="K36" s="62" t="s">
        <v>27</v>
      </c>
      <c r="L36" s="25"/>
      <c r="M36" s="31"/>
      <c r="S36" s="32"/>
    </row>
    <row r="37" spans="2:19" s="26" customFormat="1" ht="25.9" customHeight="1" x14ac:dyDescent="0.2">
      <c r="B37" s="25"/>
      <c r="C37" s="45" t="s">
        <v>100</v>
      </c>
      <c r="D37" s="45" t="s">
        <v>28</v>
      </c>
      <c r="E37" s="46" t="s">
        <v>101</v>
      </c>
      <c r="F37" s="47" t="s">
        <v>102</v>
      </c>
      <c r="G37" s="48" t="s">
        <v>68</v>
      </c>
      <c r="H37" s="68">
        <f>H35</f>
        <v>8.75</v>
      </c>
      <c r="I37" s="49">
        <v>5.3169000000000004</v>
      </c>
      <c r="J37" s="50">
        <f t="shared" si="0"/>
        <v>46.52</v>
      </c>
      <c r="K37" s="47" t="s">
        <v>27</v>
      </c>
      <c r="L37" s="25"/>
      <c r="M37" s="31"/>
      <c r="S37" s="32"/>
    </row>
    <row r="38" spans="2:19" s="26" customFormat="1" ht="25.9" customHeight="1" x14ac:dyDescent="0.2">
      <c r="B38" s="25"/>
      <c r="C38" s="35"/>
      <c r="D38" s="33" t="s">
        <v>23</v>
      </c>
      <c r="E38" s="34" t="s">
        <v>53</v>
      </c>
      <c r="F38" s="34" t="s">
        <v>54</v>
      </c>
      <c r="G38" s="35"/>
      <c r="H38" s="35"/>
      <c r="I38" s="35"/>
      <c r="J38" s="36">
        <f>SUM(J39:J48)</f>
        <v>10618.26</v>
      </c>
      <c r="L38" s="25"/>
      <c r="M38" s="31"/>
      <c r="S38" s="32"/>
    </row>
    <row r="39" spans="2:19" s="26" customFormat="1" ht="25.9" customHeight="1" x14ac:dyDescent="0.2">
      <c r="B39" s="25"/>
      <c r="C39" s="45" t="s">
        <v>33</v>
      </c>
      <c r="D39" s="45" t="s">
        <v>28</v>
      </c>
      <c r="E39" s="46" t="s">
        <v>34</v>
      </c>
      <c r="F39" s="47" t="s">
        <v>35</v>
      </c>
      <c r="G39" s="48" t="s">
        <v>36</v>
      </c>
      <c r="H39" s="68">
        <v>1</v>
      </c>
      <c r="I39" s="49">
        <v>3019.2000000000003</v>
      </c>
      <c r="J39" s="50">
        <f>ROUND(I39*H39,2)</f>
        <v>3019.2</v>
      </c>
      <c r="K39" s="47" t="s">
        <v>27</v>
      </c>
      <c r="L39" s="25"/>
      <c r="M39" s="31"/>
      <c r="S39" s="32"/>
    </row>
    <row r="40" spans="2:19" s="26" customFormat="1" ht="25.9" customHeight="1" x14ac:dyDescent="0.2">
      <c r="B40" s="25"/>
      <c r="C40" s="51"/>
      <c r="D40" s="52" t="s">
        <v>29</v>
      </c>
      <c r="E40" s="51"/>
      <c r="F40" s="53" t="s">
        <v>37</v>
      </c>
      <c r="G40" s="51"/>
      <c r="H40" s="70"/>
      <c r="I40" s="51"/>
      <c r="J40" s="51"/>
      <c r="K40" s="51"/>
      <c r="L40" s="25"/>
      <c r="M40" s="31"/>
      <c r="S40" s="32"/>
    </row>
    <row r="41" spans="2:19" s="26" customFormat="1" ht="25.9" customHeight="1" x14ac:dyDescent="0.2">
      <c r="B41" s="25"/>
      <c r="C41" s="45" t="s">
        <v>38</v>
      </c>
      <c r="D41" s="45" t="s">
        <v>28</v>
      </c>
      <c r="E41" s="46" t="s">
        <v>39</v>
      </c>
      <c r="F41" s="47" t="s">
        <v>40</v>
      </c>
      <c r="G41" s="48" t="s">
        <v>36</v>
      </c>
      <c r="H41" s="68">
        <v>1</v>
      </c>
      <c r="I41" s="49">
        <v>2349.3150000000001</v>
      </c>
      <c r="J41" s="50">
        <f>ROUND(I41*H41,2)</f>
        <v>2349.3200000000002</v>
      </c>
      <c r="K41" s="47" t="s">
        <v>27</v>
      </c>
      <c r="L41" s="25"/>
      <c r="M41" s="31"/>
      <c r="S41" s="32"/>
    </row>
    <row r="42" spans="2:19" s="26" customFormat="1" ht="25.9" customHeight="1" x14ac:dyDescent="0.2">
      <c r="B42" s="25"/>
      <c r="C42" s="51"/>
      <c r="D42" s="52" t="s">
        <v>29</v>
      </c>
      <c r="E42" s="51"/>
      <c r="F42" s="53" t="s">
        <v>41</v>
      </c>
      <c r="G42" s="51"/>
      <c r="H42" s="70"/>
      <c r="I42" s="51"/>
      <c r="J42" s="51"/>
      <c r="K42" s="51"/>
      <c r="L42" s="25"/>
      <c r="M42" s="31"/>
      <c r="S42" s="32"/>
    </row>
    <row r="43" spans="2:19" s="26" customFormat="1" ht="25.9" customHeight="1" x14ac:dyDescent="0.2">
      <c r="B43" s="25"/>
      <c r="C43" s="45" t="s">
        <v>31</v>
      </c>
      <c r="D43" s="45" t="s">
        <v>28</v>
      </c>
      <c r="E43" s="46" t="s">
        <v>42</v>
      </c>
      <c r="F43" s="47" t="s">
        <v>43</v>
      </c>
      <c r="G43" s="48" t="s">
        <v>36</v>
      </c>
      <c r="H43" s="68">
        <v>1</v>
      </c>
      <c r="I43" s="49">
        <v>1217.115</v>
      </c>
      <c r="J43" s="50">
        <f>ROUND(I43*H43,2)</f>
        <v>1217.1199999999999</v>
      </c>
      <c r="K43" s="47" t="s">
        <v>27</v>
      </c>
      <c r="L43" s="25"/>
      <c r="M43" s="31"/>
      <c r="S43" s="32"/>
    </row>
    <row r="44" spans="2:19" s="26" customFormat="1" ht="25.9" customHeight="1" x14ac:dyDescent="0.2">
      <c r="B44" s="25"/>
      <c r="C44" s="51"/>
      <c r="D44" s="52" t="s">
        <v>29</v>
      </c>
      <c r="E44" s="51"/>
      <c r="F44" s="53" t="s">
        <v>44</v>
      </c>
      <c r="G44" s="51"/>
      <c r="H44" s="70"/>
      <c r="I44" s="51"/>
      <c r="J44" s="51"/>
      <c r="K44" s="51"/>
      <c r="L44" s="25"/>
      <c r="M44" s="31"/>
      <c r="S44" s="32"/>
    </row>
    <row r="45" spans="2:19" s="26" customFormat="1" ht="25.9" customHeight="1" x14ac:dyDescent="0.2">
      <c r="B45" s="25"/>
      <c r="C45" s="45" t="s">
        <v>45</v>
      </c>
      <c r="D45" s="45" t="s">
        <v>28</v>
      </c>
      <c r="E45" s="46" t="s">
        <v>46</v>
      </c>
      <c r="F45" s="47" t="s">
        <v>47</v>
      </c>
      <c r="G45" s="48" t="s">
        <v>36</v>
      </c>
      <c r="H45" s="68">
        <v>1</v>
      </c>
      <c r="I45" s="49">
        <v>79.353899999999996</v>
      </c>
      <c r="J45" s="50">
        <f>ROUND(I45*H45,2)</f>
        <v>79.349999999999994</v>
      </c>
      <c r="K45" s="47" t="s">
        <v>27</v>
      </c>
      <c r="L45" s="25"/>
      <c r="M45" s="31"/>
      <c r="S45" s="32"/>
    </row>
    <row r="46" spans="2:19" s="26" customFormat="1" ht="25.9" customHeight="1" x14ac:dyDescent="0.2">
      <c r="B46" s="25"/>
      <c r="C46" s="51"/>
      <c r="D46" s="52" t="s">
        <v>29</v>
      </c>
      <c r="E46" s="51"/>
      <c r="F46" s="53" t="s">
        <v>48</v>
      </c>
      <c r="G46" s="51"/>
      <c r="H46" s="70"/>
      <c r="I46" s="51"/>
      <c r="J46" s="51"/>
      <c r="K46" s="51"/>
      <c r="L46" s="25"/>
      <c r="M46" s="31"/>
      <c r="S46" s="32"/>
    </row>
    <row r="47" spans="2:19" s="26" customFormat="1" ht="25.9" customHeight="1" x14ac:dyDescent="0.2">
      <c r="B47" s="25"/>
      <c r="C47" s="45" t="s">
        <v>49</v>
      </c>
      <c r="D47" s="45" t="s">
        <v>28</v>
      </c>
      <c r="E47" s="46" t="s">
        <v>50</v>
      </c>
      <c r="F47" s="47" t="s">
        <v>51</v>
      </c>
      <c r="G47" s="48" t="s">
        <v>36</v>
      </c>
      <c r="H47" s="68">
        <v>1</v>
      </c>
      <c r="I47" s="49">
        <v>3953.2650000000003</v>
      </c>
      <c r="J47" s="50">
        <f>ROUND(I47*H47,2)</f>
        <v>3953.27</v>
      </c>
      <c r="K47" s="47" t="s">
        <v>27</v>
      </c>
      <c r="L47" s="25"/>
      <c r="M47" s="31"/>
      <c r="S47" s="32"/>
    </row>
    <row r="48" spans="2:19" s="26" customFormat="1" ht="25.9" customHeight="1" x14ac:dyDescent="0.2">
      <c r="B48" s="25"/>
      <c r="C48" s="51"/>
      <c r="D48" s="52" t="s">
        <v>29</v>
      </c>
      <c r="E48" s="51"/>
      <c r="F48" s="53" t="s">
        <v>52</v>
      </c>
      <c r="G48" s="51"/>
      <c r="H48" s="70"/>
      <c r="I48" s="51"/>
      <c r="J48" s="51"/>
      <c r="K48" s="51"/>
      <c r="L48" s="25"/>
      <c r="M48" s="31"/>
      <c r="S48" s="32"/>
    </row>
    <row r="49" spans="2:19" s="26" customFormat="1" ht="25.9" customHeight="1" x14ac:dyDescent="0.2">
      <c r="B49" s="25"/>
      <c r="C49" s="35"/>
      <c r="D49" s="33" t="s">
        <v>23</v>
      </c>
      <c r="E49" s="34" t="s">
        <v>103</v>
      </c>
      <c r="F49" s="34" t="s">
        <v>104</v>
      </c>
      <c r="G49" s="35"/>
      <c r="H49" s="71"/>
      <c r="I49" s="35"/>
      <c r="J49" s="36">
        <f>SUM(J50:J52)</f>
        <v>5.04</v>
      </c>
      <c r="K49" s="35"/>
      <c r="L49" s="25"/>
      <c r="M49" s="31"/>
      <c r="S49" s="32"/>
    </row>
    <row r="50" spans="2:19" s="26" customFormat="1" ht="25.9" customHeight="1" x14ac:dyDescent="0.2">
      <c r="B50" s="25"/>
      <c r="C50" s="45" t="s">
        <v>105</v>
      </c>
      <c r="D50" s="45" t="s">
        <v>28</v>
      </c>
      <c r="E50" s="46" t="s">
        <v>106</v>
      </c>
      <c r="F50" s="47" t="s">
        <v>107</v>
      </c>
      <c r="G50" s="48" t="s">
        <v>68</v>
      </c>
      <c r="H50" s="68">
        <f>H52</f>
        <v>5.6250000000000001E-2</v>
      </c>
      <c r="I50" s="49">
        <v>89.543700000000015</v>
      </c>
      <c r="J50" s="50">
        <f>ROUND(I50*H50,2)</f>
        <v>5.04</v>
      </c>
      <c r="K50" s="47" t="s">
        <v>27</v>
      </c>
      <c r="L50" s="25"/>
      <c r="M50" s="31"/>
      <c r="S50" s="32"/>
    </row>
    <row r="51" spans="2:19" s="26" customFormat="1" ht="19.5" x14ac:dyDescent="0.2">
      <c r="B51" s="25"/>
      <c r="C51" s="51"/>
      <c r="D51" s="52" t="s">
        <v>29</v>
      </c>
      <c r="E51" s="51"/>
      <c r="F51" s="53" t="s">
        <v>108</v>
      </c>
      <c r="G51" s="51"/>
      <c r="H51" s="70"/>
      <c r="I51" s="51"/>
      <c r="J51" s="51"/>
      <c r="K51" s="51"/>
      <c r="L51" s="25"/>
      <c r="M51" s="31"/>
      <c r="S51" s="32"/>
    </row>
    <row r="52" spans="2:19" s="26" customFormat="1" x14ac:dyDescent="0.2">
      <c r="B52" s="25"/>
      <c r="C52" s="55"/>
      <c r="D52" s="52" t="s">
        <v>32</v>
      </c>
      <c r="E52" s="56" t="s">
        <v>21</v>
      </c>
      <c r="F52" s="57" t="s">
        <v>109</v>
      </c>
      <c r="G52" s="55"/>
      <c r="H52" s="72">
        <f>0.75*0.75*0.1</f>
        <v>5.6250000000000001E-2</v>
      </c>
      <c r="I52" s="55"/>
      <c r="J52" s="55"/>
      <c r="K52" s="55"/>
      <c r="L52" s="25"/>
      <c r="M52" s="31"/>
      <c r="N52" s="44"/>
      <c r="S52" s="32"/>
    </row>
    <row r="53" spans="2:19" s="26" customFormat="1" ht="25.9" customHeight="1" x14ac:dyDescent="0.2">
      <c r="B53" s="25"/>
      <c r="C53" s="35"/>
      <c r="D53" s="33" t="s">
        <v>23</v>
      </c>
      <c r="E53" s="34" t="s">
        <v>57</v>
      </c>
      <c r="F53" s="34" t="s">
        <v>129</v>
      </c>
      <c r="G53" s="35"/>
      <c r="H53" s="71"/>
      <c r="I53" s="35"/>
      <c r="J53" s="36">
        <f>SUM(J54:J57)</f>
        <v>637.99</v>
      </c>
      <c r="K53" s="35"/>
      <c r="L53" s="25"/>
      <c r="M53" s="31"/>
      <c r="N53" s="44"/>
      <c r="S53" s="32"/>
    </row>
    <row r="54" spans="2:19" s="26" customFormat="1" ht="25.9" customHeight="1" x14ac:dyDescent="0.2">
      <c r="B54" s="25"/>
      <c r="C54" s="45" t="s">
        <v>130</v>
      </c>
      <c r="D54" s="45" t="s">
        <v>28</v>
      </c>
      <c r="E54" s="46" t="s">
        <v>131</v>
      </c>
      <c r="F54" s="47" t="s">
        <v>132</v>
      </c>
      <c r="G54" s="48" t="s">
        <v>58</v>
      </c>
      <c r="H54" s="68">
        <f>H55</f>
        <v>8.4374999999999992E-2</v>
      </c>
      <c r="I54" s="49">
        <v>2717.28</v>
      </c>
      <c r="J54" s="50">
        <f>ROUND(I54*H54,2)</f>
        <v>229.27</v>
      </c>
      <c r="K54" s="47" t="s">
        <v>27</v>
      </c>
      <c r="L54" s="25"/>
      <c r="M54" s="31"/>
      <c r="N54" s="44"/>
      <c r="S54" s="32"/>
    </row>
    <row r="55" spans="2:19" s="26" customFormat="1" x14ac:dyDescent="0.2">
      <c r="B55" s="25"/>
      <c r="C55" s="55"/>
      <c r="D55" s="52" t="s">
        <v>32</v>
      </c>
      <c r="E55" s="56" t="s">
        <v>21</v>
      </c>
      <c r="F55" s="57" t="s">
        <v>133</v>
      </c>
      <c r="G55" s="55"/>
      <c r="H55" s="72">
        <f>0.75*0.75*0.15</f>
        <v>8.4374999999999992E-2</v>
      </c>
      <c r="I55" s="55"/>
      <c r="J55" s="55"/>
      <c r="K55" s="55"/>
      <c r="L55" s="25"/>
      <c r="M55" s="31"/>
      <c r="N55" s="44"/>
      <c r="S55" s="32"/>
    </row>
    <row r="56" spans="2:19" s="26" customFormat="1" ht="25.9" customHeight="1" x14ac:dyDescent="0.2">
      <c r="B56" s="25"/>
      <c r="C56" s="45" t="s">
        <v>110</v>
      </c>
      <c r="D56" s="45" t="s">
        <v>28</v>
      </c>
      <c r="E56" s="46" t="s">
        <v>134</v>
      </c>
      <c r="F56" s="47" t="s">
        <v>135</v>
      </c>
      <c r="G56" s="48" t="s">
        <v>68</v>
      </c>
      <c r="H56" s="68">
        <f>H57</f>
        <v>1.2000000000000002</v>
      </c>
      <c r="I56" s="49">
        <v>340.60350000000005</v>
      </c>
      <c r="J56" s="50">
        <f>ROUND(I56*H56,2)</f>
        <v>408.72</v>
      </c>
      <c r="K56" s="47" t="s">
        <v>27</v>
      </c>
      <c r="L56" s="25"/>
      <c r="M56" s="31"/>
      <c r="N56" s="44"/>
      <c r="S56" s="32"/>
    </row>
    <row r="57" spans="2:19" s="26" customFormat="1" ht="12" x14ac:dyDescent="0.2">
      <c r="B57" s="25"/>
      <c r="C57" s="59"/>
      <c r="D57" s="52" t="s">
        <v>32</v>
      </c>
      <c r="E57" s="56" t="s">
        <v>21</v>
      </c>
      <c r="F57" s="57" t="s">
        <v>136</v>
      </c>
      <c r="G57" s="55"/>
      <c r="H57" s="72">
        <f>0.75*0.4*4</f>
        <v>1.2000000000000002</v>
      </c>
      <c r="I57" s="55"/>
      <c r="J57" s="55"/>
      <c r="K57" s="55"/>
      <c r="L57" s="25"/>
      <c r="M57" s="31"/>
      <c r="N57" s="44"/>
      <c r="S57" s="32"/>
    </row>
    <row r="58" spans="2:19" s="26" customFormat="1" ht="25.9" customHeight="1" x14ac:dyDescent="0.2">
      <c r="B58" s="25"/>
      <c r="C58" s="35"/>
      <c r="D58" s="33" t="s">
        <v>23</v>
      </c>
      <c r="E58" s="34" t="s">
        <v>53</v>
      </c>
      <c r="F58" s="34" t="s">
        <v>54</v>
      </c>
      <c r="G58" s="35"/>
      <c r="H58" s="71"/>
      <c r="I58" s="35"/>
      <c r="J58" s="36">
        <f>SUM(J59:J66)</f>
        <v>2537.02</v>
      </c>
      <c r="K58" s="55"/>
      <c r="L58" s="25"/>
      <c r="M58" s="31"/>
      <c r="N58" s="44"/>
      <c r="S58" s="32"/>
    </row>
    <row r="59" spans="2:19" s="26" customFormat="1" ht="24" x14ac:dyDescent="0.2">
      <c r="B59" s="25"/>
      <c r="C59" s="45" t="s">
        <v>110</v>
      </c>
      <c r="D59" s="45" t="s">
        <v>28</v>
      </c>
      <c r="E59" s="46" t="s">
        <v>111</v>
      </c>
      <c r="F59" s="47" t="s">
        <v>112</v>
      </c>
      <c r="G59" s="48" t="s">
        <v>113</v>
      </c>
      <c r="H59" s="68">
        <v>-1</v>
      </c>
      <c r="I59" s="49">
        <v>1169.94</v>
      </c>
      <c r="J59" s="50">
        <f>ROUND(I59*H59,2)</f>
        <v>-1169.94</v>
      </c>
      <c r="K59" s="47" t="s">
        <v>27</v>
      </c>
      <c r="L59" s="25"/>
      <c r="M59" s="31"/>
      <c r="S59" s="32"/>
    </row>
    <row r="60" spans="2:19" s="26" customFormat="1" x14ac:dyDescent="0.2">
      <c r="B60" s="25"/>
      <c r="C60" s="51"/>
      <c r="D60" s="52" t="s">
        <v>29</v>
      </c>
      <c r="E60" s="51"/>
      <c r="F60" s="53" t="s">
        <v>112</v>
      </c>
      <c r="G60" s="51"/>
      <c r="H60" s="51"/>
      <c r="I60" s="51"/>
      <c r="J60" s="51"/>
      <c r="K60" s="51"/>
      <c r="L60" s="25"/>
      <c r="M60" s="31"/>
      <c r="S60" s="32"/>
    </row>
    <row r="61" spans="2:19" s="26" customFormat="1" ht="19.5" x14ac:dyDescent="0.2">
      <c r="B61" s="25"/>
      <c r="C61" s="51"/>
      <c r="D61" s="52" t="s">
        <v>30</v>
      </c>
      <c r="E61" s="51"/>
      <c r="F61" s="54" t="s">
        <v>114</v>
      </c>
      <c r="G61" s="51"/>
      <c r="H61" s="51"/>
      <c r="I61" s="51"/>
      <c r="J61" s="51"/>
      <c r="K61" s="51"/>
      <c r="L61" s="25"/>
      <c r="M61" s="31"/>
      <c r="S61" s="32"/>
    </row>
    <row r="62" spans="2:19" s="26" customFormat="1" x14ac:dyDescent="0.2">
      <c r="B62" s="25"/>
      <c r="C62" s="51"/>
      <c r="D62" s="52" t="s">
        <v>30</v>
      </c>
      <c r="E62" s="51"/>
      <c r="F62" s="54" t="s">
        <v>127</v>
      </c>
      <c r="G62" s="51"/>
      <c r="H62" s="51"/>
      <c r="I62" s="51"/>
      <c r="J62" s="51"/>
      <c r="K62" s="51"/>
      <c r="L62" s="25"/>
      <c r="M62" s="31"/>
      <c r="S62" s="32"/>
    </row>
    <row r="63" spans="2:19" s="26" customFormat="1" ht="12" x14ac:dyDescent="0.2">
      <c r="B63" s="25"/>
      <c r="C63" s="45" t="s">
        <v>118</v>
      </c>
      <c r="D63" s="45" t="s">
        <v>28</v>
      </c>
      <c r="E63" s="46" t="s">
        <v>119</v>
      </c>
      <c r="F63" s="47" t="s">
        <v>120</v>
      </c>
      <c r="G63" s="48" t="s">
        <v>36</v>
      </c>
      <c r="H63" s="68">
        <v>1</v>
      </c>
      <c r="I63" s="49">
        <v>495.33750000000003</v>
      </c>
      <c r="J63" s="50">
        <f>ROUND(I63*H63,2)</f>
        <v>495.34</v>
      </c>
      <c r="K63" s="47" t="s">
        <v>27</v>
      </c>
      <c r="L63" s="25"/>
      <c r="M63" s="31"/>
      <c r="N63" s="66"/>
      <c r="S63" s="32"/>
    </row>
    <row r="64" spans="2:19" s="26" customFormat="1" ht="24" x14ac:dyDescent="0.2">
      <c r="B64" s="25"/>
      <c r="C64" s="60" t="s">
        <v>115</v>
      </c>
      <c r="D64" s="60" t="s">
        <v>96</v>
      </c>
      <c r="E64" s="61" t="s">
        <v>116</v>
      </c>
      <c r="F64" s="62" t="s">
        <v>117</v>
      </c>
      <c r="G64" s="63" t="s">
        <v>36</v>
      </c>
      <c r="H64" s="69">
        <v>1</v>
      </c>
      <c r="I64" s="64">
        <v>2792.2050000000004</v>
      </c>
      <c r="J64" s="65">
        <f>ROUND(I64*H64,2)</f>
        <v>2792.21</v>
      </c>
      <c r="K64" s="62" t="s">
        <v>27</v>
      </c>
      <c r="L64" s="25"/>
      <c r="M64" s="31"/>
      <c r="N64" s="66"/>
      <c r="S64" s="32"/>
    </row>
    <row r="65" spans="2:19" s="26" customFormat="1" ht="12" x14ac:dyDescent="0.2">
      <c r="C65" s="45" t="s">
        <v>121</v>
      </c>
      <c r="D65" s="45" t="s">
        <v>28</v>
      </c>
      <c r="E65" s="46" t="s">
        <v>122</v>
      </c>
      <c r="F65" s="47" t="s">
        <v>123</v>
      </c>
      <c r="G65" s="48" t="s">
        <v>36</v>
      </c>
      <c r="H65" s="68">
        <v>1</v>
      </c>
      <c r="I65" s="49">
        <v>208.51350000000002</v>
      </c>
      <c r="J65" s="50">
        <f>ROUND(I65*H65,2)</f>
        <v>208.51</v>
      </c>
      <c r="K65" s="47" t="s">
        <v>27</v>
      </c>
      <c r="N65" s="66"/>
      <c r="S65" s="32"/>
    </row>
    <row r="66" spans="2:19" s="26" customFormat="1" ht="12" x14ac:dyDescent="0.2">
      <c r="C66" s="60" t="s">
        <v>124</v>
      </c>
      <c r="D66" s="60" t="s">
        <v>96</v>
      </c>
      <c r="E66" s="61" t="s">
        <v>125</v>
      </c>
      <c r="F66" s="62" t="s">
        <v>126</v>
      </c>
      <c r="G66" s="63" t="s">
        <v>36</v>
      </c>
      <c r="H66" s="69">
        <v>1</v>
      </c>
      <c r="I66" s="64">
        <v>210.9</v>
      </c>
      <c r="J66" s="65">
        <f>ROUND(I66*H66,2)</f>
        <v>210.9</v>
      </c>
      <c r="K66" s="62" t="s">
        <v>27</v>
      </c>
      <c r="N66" s="66"/>
      <c r="S66" s="32"/>
    </row>
    <row r="67" spans="2:19" x14ac:dyDescent="0.2">
      <c r="N67" s="73"/>
    </row>
    <row r="68" spans="2:19" ht="12" thickBot="1" x14ac:dyDescent="0.25"/>
    <row r="69" spans="2:19" ht="30.6" customHeight="1" thickBot="1" x14ac:dyDescent="0.35">
      <c r="B69" s="39"/>
      <c r="C69" s="40"/>
      <c r="D69" s="40"/>
      <c r="E69" s="40"/>
      <c r="F69" s="41" t="s">
        <v>26</v>
      </c>
      <c r="G69" s="40"/>
      <c r="H69" s="40"/>
      <c r="I69" s="42"/>
      <c r="J69" s="74">
        <f>J18</f>
        <v>27642.160000000003</v>
      </c>
      <c r="K69" s="43"/>
      <c r="N69" s="67"/>
    </row>
    <row r="71" spans="2:19" x14ac:dyDescent="0.2">
      <c r="E71" s="77" t="s">
        <v>139</v>
      </c>
    </row>
    <row r="72" spans="2:19" x14ac:dyDescent="0.2">
      <c r="E72" s="78" t="s">
        <v>140</v>
      </c>
      <c r="J72" s="79">
        <f>J59</f>
        <v>-1169.94</v>
      </c>
    </row>
    <row r="73" spans="2:19" x14ac:dyDescent="0.2">
      <c r="E73" s="78" t="s">
        <v>141</v>
      </c>
      <c r="J73" s="79">
        <f>J66+J65+J64+J63+J56+J54+J50+J38+J20</f>
        <v>28812.1</v>
      </c>
    </row>
    <row r="74" spans="2:19" x14ac:dyDescent="0.2">
      <c r="E74" s="78" t="s">
        <v>142</v>
      </c>
      <c r="J74" s="79">
        <f>J73+J72</f>
        <v>27642.16</v>
      </c>
    </row>
  </sheetData>
  <autoFilter ref="C17:K64"/>
  <mergeCells count="1">
    <mergeCell ref="E10:H10"/>
  </mergeCells>
  <pageMargins left="0.39374999999999999" right="0.39374999999999999" top="0.39374999999999999" bottom="0.39374999999999999" header="0" footer="0"/>
  <pageSetup paperSize="9" scale="71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ZL</vt:lpstr>
      <vt:lpstr>ZL!Názvy_tisku</vt:lpstr>
    </vt:vector>
  </TitlesOfParts>
  <Company>Metrostav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Kašprišinová Magdalena Ing.</dc:creator>
  <cp:lastModifiedBy>Pavel</cp:lastModifiedBy>
  <dcterms:created xsi:type="dcterms:W3CDTF">2023-03-22T07:37:13Z</dcterms:created>
  <dcterms:modified xsi:type="dcterms:W3CDTF">2023-06-11T21:32:35Z</dcterms:modified>
</cp:coreProperties>
</file>